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 activeTab="3"/>
  </bookViews>
  <sheets>
    <sheet name="Homo_sapiens" sheetId="1" r:id="rId1"/>
    <sheet name="Caenorhabditis_elegans" sheetId="3" r:id="rId2"/>
    <sheet name="Drosophila_melanogaster" sheetId="2" r:id="rId3"/>
    <sheet name="Daphnia_pulex" sheetId="4" r:id="rId4"/>
  </sheets>
  <calcPr calcId="145621"/>
</workbook>
</file>

<file path=xl/calcChain.xml><?xml version="1.0" encoding="utf-8"?>
<calcChain xmlns="http://schemas.openxmlformats.org/spreadsheetml/2006/main">
  <c r="Q15" i="4" l="1"/>
  <c r="H6" i="4"/>
  <c r="P15" i="4" l="1"/>
  <c r="O12" i="2"/>
  <c r="N12" i="2"/>
  <c r="P13" i="3"/>
  <c r="O13" i="3"/>
  <c r="C6" i="3"/>
  <c r="C5" i="3" s="1"/>
  <c r="C4" i="3"/>
  <c r="F4" i="3"/>
  <c r="G4" i="3" s="1"/>
  <c r="F5" i="3" l="1"/>
  <c r="G5" i="3" s="1"/>
  <c r="F6" i="3"/>
  <c r="G6" i="3" s="1"/>
  <c r="F6" i="2"/>
  <c r="G6" i="2" s="1"/>
  <c r="F5" i="2"/>
  <c r="G5" i="2" s="1"/>
  <c r="F4" i="2"/>
  <c r="G4" i="2" s="1"/>
  <c r="E5" i="2"/>
  <c r="C5" i="2"/>
  <c r="G6" i="4"/>
  <c r="G4" i="4"/>
  <c r="H4" i="4" s="1"/>
  <c r="F5" i="4"/>
  <c r="G5" i="4" s="1"/>
  <c r="H5" i="4" s="1"/>
  <c r="D5" i="4" l="1"/>
  <c r="D4" i="4"/>
  <c r="O26" i="1"/>
  <c r="N26" i="1"/>
  <c r="O25" i="1"/>
  <c r="N25" i="1"/>
  <c r="F16" i="1" l="1"/>
  <c r="D16" i="1"/>
  <c r="F18" i="1"/>
  <c r="F9" i="1"/>
  <c r="F8" i="1"/>
  <c r="F7" i="1"/>
  <c r="B18" i="1"/>
  <c r="E18" i="1" s="1"/>
  <c r="B17" i="1"/>
  <c r="D17" i="1" s="1"/>
  <c r="B16" i="1"/>
  <c r="E16" i="1" s="1"/>
  <c r="E9" i="1"/>
  <c r="E8" i="1"/>
  <c r="E7" i="1"/>
  <c r="E17" i="1" l="1"/>
  <c r="D18" i="1"/>
</calcChain>
</file>

<file path=xl/sharedStrings.xml><?xml version="1.0" encoding="utf-8"?>
<sst xmlns="http://schemas.openxmlformats.org/spreadsheetml/2006/main" count="87" uniqueCount="35">
  <si>
    <t>Predicted divergence (D-loop region)</t>
  </si>
  <si>
    <t>Mutants/</t>
  </si>
  <si>
    <t>base pair/</t>
  </si>
  <si>
    <t>Generation</t>
  </si>
  <si>
    <t>base pairs/</t>
  </si>
  <si>
    <t>D-loop/</t>
  </si>
  <si>
    <t>Divergence/</t>
  </si>
  <si>
    <t>generation</t>
  </si>
  <si>
    <t>time (years)</t>
  </si>
  <si>
    <t>year</t>
  </si>
  <si>
    <t>D-loop</t>
  </si>
  <si>
    <t>95% confidence intervals</t>
  </si>
  <si>
    <t>95% CI</t>
  </si>
  <si>
    <t>max. &amp; min. per</t>
  </si>
  <si>
    <r>
      <rPr>
        <b/>
        <i/>
        <sz val="12"/>
        <color theme="1"/>
        <rFont val="Times New Roman"/>
        <family val="1"/>
      </rPr>
      <t>million</t>
    </r>
    <r>
      <rPr>
        <i/>
        <sz val="12"/>
        <color theme="1"/>
        <rFont val="Times New Roman"/>
        <family val="1"/>
      </rPr>
      <t xml:space="preserve"> years</t>
    </r>
  </si>
  <si>
    <t>n</t>
  </si>
  <si>
    <t>upper</t>
  </si>
  <si>
    <t>lower</t>
  </si>
  <si>
    <t>6,000 years</t>
  </si>
  <si>
    <t>After 6,000 years</t>
  </si>
  <si>
    <t>Actual</t>
  </si>
  <si>
    <t>+</t>
  </si>
  <si>
    <t>-</t>
  </si>
  <si>
    <t>stdev</t>
  </si>
  <si>
    <t>SNPs only!!</t>
  </si>
  <si>
    <t>avg</t>
  </si>
  <si>
    <t>mut/site/gen</t>
  </si>
  <si>
    <t>genome size after stripping gapped columns</t>
  </si>
  <si>
    <t>gen time (days)</t>
  </si>
  <si>
    <t>mut/genome/year</t>
  </si>
  <si>
    <t>mut/6K years</t>
  </si>
  <si>
    <t>genome size after gap stripping</t>
  </si>
  <si>
    <t>mut/genome/yr</t>
  </si>
  <si>
    <t>divergence</t>
  </si>
  <si>
    <t>mut/6K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</si>
</sst>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</font>
    <font>
      <b/>
      <sz val="2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1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1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quotePrefix="1"/>
    <xf numFmtId="164" fontId="5" fillId="0" borderId="0" xfId="0" applyNumberFormat="1" applyFont="1" applyFill="1" applyBorder="1"/>
    <xf numFmtId="164" fontId="0" fillId="0" borderId="0" xfId="0" applyNumberFormat="1"/>
    <xf numFmtId="0" fontId="6" fillId="0" borderId="0" xfId="0" applyFont="1"/>
    <xf numFmtId="1" fontId="0" fillId="0" borderId="0" xfId="0" applyNumberFormat="1"/>
    <xf numFmtId="1" fontId="5" fillId="0" borderId="0" xfId="0" applyNumberFormat="1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400"/>
            </a:pPr>
            <a:r>
              <a:rPr lang="en-US" sz="4400" i="1"/>
              <a:t>Homo sapiens</a:t>
            </a:r>
            <a:r>
              <a:rPr lang="en-US" sz="4400"/>
              <a:t> mtDNA:</a:t>
            </a:r>
          </a:p>
          <a:p>
            <a:pPr>
              <a:defRPr sz="4400"/>
            </a:pPr>
            <a:r>
              <a:rPr lang="en-US" sz="4400"/>
              <a:t>Molecular Clock Confirmed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70C0"/>
                </a:gs>
                <a:gs pos="50000">
                  <a:schemeClr val="bg1"/>
                </a:gs>
                <a:gs pos="99000">
                  <a:srgbClr val="0070C0"/>
                </a:gs>
              </a:gsLst>
              <a:lin ang="0" scaled="1"/>
              <a:tileRect/>
            </a:gradFill>
          </c:spPr>
          <c:invertIfNegative val="0"/>
          <c:errBars>
            <c:errBarType val="both"/>
            <c:errValType val="cust"/>
            <c:noEndCap val="0"/>
            <c:plus>
              <c:numRef>
                <c:f>Homo_sapiens!$N$25</c:f>
                <c:numCache>
                  <c:formatCode>General</c:formatCode>
                  <c:ptCount val="1"/>
                  <c:pt idx="0">
                    <c:v>3.8999999999999995</c:v>
                  </c:pt>
                </c:numCache>
              </c:numRef>
            </c:plus>
            <c:minus>
              <c:numRef>
                <c:f>Homo_sapiens!$O$25</c:f>
                <c:numCache>
                  <c:formatCode>General</c:formatCode>
                  <c:ptCount val="1"/>
                  <c:pt idx="0">
                    <c:v>1.7000000000000002</c:v>
                  </c:pt>
                </c:numCache>
              </c:numRef>
            </c:minus>
            <c:spPr>
              <a:ln w="76200"/>
            </c:spPr>
          </c:errBars>
          <c:cat>
            <c:strRef>
              <c:f>Homo_sapiens!$H$25:$H$26</c:f>
              <c:strCache>
                <c:ptCount val="2"/>
                <c:pt idx="0">
                  <c:v>After 6,000 years</c:v>
                </c:pt>
                <c:pt idx="1">
                  <c:v>Actual</c:v>
                </c:pt>
              </c:strCache>
            </c:strRef>
          </c:cat>
          <c:val>
            <c:numRef>
              <c:f>Homo_sapiens!$I$25:$I$26</c:f>
              <c:numCache>
                <c:formatCode>General</c:formatCode>
                <c:ptCount val="2"/>
                <c:pt idx="0">
                  <c:v>5.8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rgbClr val="00B050"/>
                </a:gs>
                <a:gs pos="50000">
                  <a:schemeClr val="bg1"/>
                </a:gs>
                <a:gs pos="99000">
                  <a:srgbClr val="00B050"/>
                </a:gs>
              </a:gsLst>
              <a:lin ang="0" scaled="1"/>
            </a:gradFill>
          </c:spPr>
          <c:invertIfNegative val="0"/>
          <c:errBars>
            <c:errBarType val="both"/>
            <c:errValType val="cust"/>
            <c:noEndCap val="0"/>
            <c:plus>
              <c:numRef>
                <c:f>Homo_sapiens!$M$26</c:f>
                <c:numCache>
                  <c:formatCode>General</c:formatCode>
                  <c:ptCount val="1"/>
                  <c:pt idx="0">
                    <c:v>3.6062954468592041</c:v>
                  </c:pt>
                </c:numCache>
              </c:numRef>
            </c:plus>
            <c:minus>
              <c:numRef>
                <c:f>Homo_sapiens!$M$26</c:f>
                <c:numCache>
                  <c:formatCode>General</c:formatCode>
                  <c:ptCount val="1"/>
                  <c:pt idx="0">
                    <c:v>3.6062954468592041</c:v>
                  </c:pt>
                </c:numCache>
              </c:numRef>
            </c:minus>
            <c:spPr>
              <a:ln w="76200"/>
            </c:spPr>
          </c:errBars>
          <c:cat>
            <c:strRef>
              <c:f>Homo_sapiens!$H$25:$H$26</c:f>
              <c:strCache>
                <c:ptCount val="2"/>
                <c:pt idx="0">
                  <c:v>After 6,000 years</c:v>
                </c:pt>
                <c:pt idx="1">
                  <c:v>Actual</c:v>
                </c:pt>
              </c:strCache>
            </c:strRef>
          </c:cat>
          <c:val>
            <c:numRef>
              <c:f>Homo_sapiens!$J$25:$J$26</c:f>
              <c:numCache>
                <c:formatCode>0.0</c:formatCode>
                <c:ptCount val="2"/>
                <c:pt idx="1">
                  <c:v>12.776209677419354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651520"/>
        <c:axId val="118657408"/>
      </c:barChart>
      <c:catAx>
        <c:axId val="118651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3200" b="1"/>
            </a:pPr>
            <a:endParaRPr lang="en-US"/>
          </a:p>
        </c:txPr>
        <c:crossAx val="118657408"/>
        <c:crosses val="autoZero"/>
        <c:auto val="1"/>
        <c:lblAlgn val="ctr"/>
        <c:lblOffset val="100"/>
        <c:noMultiLvlLbl val="0"/>
      </c:catAx>
      <c:valAx>
        <c:axId val="118657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3200"/>
                </a:pPr>
                <a:r>
                  <a:rPr lang="en-US" sz="3200"/>
                  <a:t>DNA Differences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651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2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400"/>
            </a:pPr>
            <a:r>
              <a:rPr lang="en-US" sz="4400" i="1"/>
              <a:t>Caenorhabditis</a:t>
            </a:r>
            <a:r>
              <a:rPr lang="en-US" sz="4400" i="0"/>
              <a:t> mtDNA:</a:t>
            </a:r>
          </a:p>
          <a:p>
            <a:pPr>
              <a:defRPr sz="4400"/>
            </a:pPr>
            <a:r>
              <a:rPr lang="en-US" sz="4400" i="0"/>
              <a:t>Molecular</a:t>
            </a:r>
            <a:r>
              <a:rPr lang="en-US" sz="4400" i="0" baseline="0"/>
              <a:t> Clock Confirmed</a:t>
            </a:r>
            <a:endParaRPr lang="en-US" sz="4400" i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70C0"/>
                </a:gs>
                <a:gs pos="50000">
                  <a:schemeClr val="bg1"/>
                </a:gs>
                <a:gs pos="99000">
                  <a:srgbClr val="0070C0"/>
                </a:gs>
              </a:gsLst>
              <a:lin ang="0" scaled="1"/>
            </a:gradFill>
          </c:spPr>
          <c:invertIfNegative val="0"/>
          <c:errBars>
            <c:errBarType val="both"/>
            <c:errValType val="cust"/>
            <c:noEndCap val="0"/>
            <c:plus>
              <c:numRef>
                <c:f>Caenorhabditis_elegans!$O$13</c:f>
                <c:numCache>
                  <c:formatCode>General</c:formatCode>
                  <c:ptCount val="1"/>
                  <c:pt idx="0">
                    <c:v>510.02892205714284</c:v>
                  </c:pt>
                </c:numCache>
              </c:numRef>
            </c:plus>
            <c:minus>
              <c:numRef>
                <c:f>Caenorhabditis_elegans!$P$13</c:f>
                <c:numCache>
                  <c:formatCode>General</c:formatCode>
                  <c:ptCount val="1"/>
                  <c:pt idx="0">
                    <c:v>446.27530679999995</c:v>
                  </c:pt>
                </c:numCache>
              </c:numRef>
            </c:minus>
            <c:spPr>
              <a:ln w="76200"/>
            </c:spPr>
          </c:errBars>
          <c:cat>
            <c:strRef>
              <c:f>Caenorhabditis_elegans!$I$13:$I$14</c:f>
              <c:strCache>
                <c:ptCount val="2"/>
                <c:pt idx="0">
                  <c:v>After 6,000 years</c:v>
                </c:pt>
                <c:pt idx="1">
                  <c:v>Actual</c:v>
                </c:pt>
              </c:strCache>
            </c:strRef>
          </c:cat>
          <c:val>
            <c:numRef>
              <c:f>Caenorhabditis_elegans!$J$13:$J$14</c:f>
              <c:numCache>
                <c:formatCode>General</c:formatCode>
                <c:ptCount val="2"/>
                <c:pt idx="0" formatCode="0">
                  <c:v>1515.5782847999999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rgbClr val="00B050"/>
                </a:gs>
                <a:gs pos="50000">
                  <a:schemeClr val="bg1"/>
                </a:gs>
                <a:gs pos="99000">
                  <a:srgbClr val="00B050"/>
                </a:gs>
              </a:gsLst>
              <a:lin ang="0" scaled="1"/>
            </a:gradFill>
          </c:spPr>
          <c:invertIfNegative val="0"/>
          <c:errBars>
            <c:errBarType val="both"/>
            <c:errValType val="cust"/>
            <c:noEndCap val="0"/>
            <c:plus>
              <c:numRef>
                <c:f>Caenorhabditis_elegans!$O$14</c:f>
                <c:numCache>
                  <c:formatCode>General</c:formatCode>
                  <c:ptCount val="1"/>
                  <c:pt idx="0">
                    <c:v>309.77685028048347</c:v>
                  </c:pt>
                </c:numCache>
              </c:numRef>
            </c:plus>
            <c:minus>
              <c:numRef>
                <c:f>Caenorhabditis_elegans!$P$14</c:f>
                <c:numCache>
                  <c:formatCode>General</c:formatCode>
                  <c:ptCount val="1"/>
                  <c:pt idx="0">
                    <c:v>309.77685028048347</c:v>
                  </c:pt>
                </c:numCache>
              </c:numRef>
            </c:minus>
            <c:spPr>
              <a:ln w="76200"/>
            </c:spPr>
          </c:errBars>
          <c:cat>
            <c:strRef>
              <c:f>Caenorhabditis_elegans!$I$13:$I$14</c:f>
              <c:strCache>
                <c:ptCount val="2"/>
                <c:pt idx="0">
                  <c:v>After 6,000 years</c:v>
                </c:pt>
                <c:pt idx="1">
                  <c:v>Actual</c:v>
                </c:pt>
              </c:strCache>
            </c:strRef>
          </c:cat>
          <c:val>
            <c:numRef>
              <c:f>Caenorhabditis_elegans!$K$13:$K$14</c:f>
              <c:numCache>
                <c:formatCode>0</c:formatCode>
                <c:ptCount val="2"/>
                <c:pt idx="1">
                  <c:v>1488.3333333333333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14912"/>
        <c:axId val="121024896"/>
      </c:barChart>
      <c:catAx>
        <c:axId val="121014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3200" b="1"/>
            </a:pPr>
            <a:endParaRPr lang="en-US"/>
          </a:p>
        </c:txPr>
        <c:crossAx val="121024896"/>
        <c:crosses val="autoZero"/>
        <c:auto val="1"/>
        <c:lblAlgn val="ctr"/>
        <c:lblOffset val="100"/>
        <c:noMultiLvlLbl val="0"/>
      </c:catAx>
      <c:valAx>
        <c:axId val="121024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3200"/>
                </a:pPr>
                <a:r>
                  <a:rPr lang="en-US" sz="3200"/>
                  <a:t>DNA Differences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1014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2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400"/>
            </a:pPr>
            <a:r>
              <a:rPr lang="en-US" sz="4400" i="1"/>
              <a:t>Drosophila</a:t>
            </a:r>
            <a:r>
              <a:rPr lang="en-US" sz="4400" i="0"/>
              <a:t> mtDNA:</a:t>
            </a:r>
          </a:p>
          <a:p>
            <a:pPr>
              <a:defRPr sz="4400"/>
            </a:pPr>
            <a:r>
              <a:rPr lang="en-US" sz="4400" i="0"/>
              <a:t>Molecular Clock</a:t>
            </a:r>
            <a:r>
              <a:rPr lang="en-US" sz="4400" i="0" baseline="0"/>
              <a:t> Confirmed</a:t>
            </a:r>
            <a:endParaRPr lang="en-US" sz="4400" i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70C0"/>
                </a:gs>
                <a:gs pos="50000">
                  <a:schemeClr val="bg1"/>
                </a:gs>
                <a:gs pos="99000">
                  <a:srgbClr val="0070C0"/>
                </a:gs>
              </a:gsLst>
              <a:lin ang="0" scaled="1"/>
            </a:gradFill>
          </c:spPr>
          <c:invertIfNegative val="0"/>
          <c:errBars>
            <c:errBarType val="both"/>
            <c:errValType val="cust"/>
            <c:noEndCap val="0"/>
            <c:plus>
              <c:numRef>
                <c:f>Drosophila_melanogaster!$N$12</c:f>
                <c:numCache>
                  <c:formatCode>General</c:formatCode>
                  <c:ptCount val="1"/>
                  <c:pt idx="0">
                    <c:v>889.23387708791211</c:v>
                  </c:pt>
                </c:numCache>
              </c:numRef>
            </c:plus>
            <c:minus>
              <c:numRef>
                <c:f>Drosophila_melanogaster!$O$12</c:f>
                <c:numCache>
                  <c:formatCode>General</c:formatCode>
                  <c:ptCount val="1"/>
                  <c:pt idx="0">
                    <c:v>327.61248103238859</c:v>
                  </c:pt>
                </c:numCache>
              </c:numRef>
            </c:minus>
            <c:spPr>
              <a:ln w="76200"/>
            </c:spPr>
          </c:errBars>
          <c:cat>
            <c:strRef>
              <c:f>Drosophila_melanogaster!$H$12:$H$13</c:f>
              <c:strCache>
                <c:ptCount val="2"/>
                <c:pt idx="0">
                  <c:v>After 6,000 years</c:v>
                </c:pt>
                <c:pt idx="1">
                  <c:v>Actual</c:v>
                </c:pt>
              </c:strCache>
            </c:strRef>
          </c:cat>
          <c:val>
            <c:numRef>
              <c:f>Drosophila_melanogaster!$I$12:$I$13</c:f>
              <c:numCache>
                <c:formatCode>General</c:formatCode>
                <c:ptCount val="2"/>
                <c:pt idx="0" formatCode="0">
                  <c:v>381.91000776923073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rgbClr val="00B050"/>
                </a:gs>
                <a:gs pos="50000">
                  <a:schemeClr val="bg1"/>
                </a:gs>
                <a:gs pos="99000">
                  <a:srgbClr val="00B050"/>
                </a:gs>
              </a:gsLst>
              <a:lin ang="0" scaled="1"/>
            </a:gradFill>
          </c:spPr>
          <c:invertIfNegative val="0"/>
          <c:errBars>
            <c:errBarType val="both"/>
            <c:errValType val="cust"/>
            <c:noEndCap val="0"/>
            <c:plus>
              <c:numRef>
                <c:f>Drosophila_melanogaster!$N$13</c:f>
                <c:numCache>
                  <c:formatCode>General</c:formatCode>
                  <c:ptCount val="1"/>
                  <c:pt idx="0">
                    <c:v>367</c:v>
                  </c:pt>
                </c:numCache>
              </c:numRef>
            </c:plus>
            <c:minus>
              <c:numRef>
                <c:f>Drosophila_melanogaster!$O$13</c:f>
                <c:numCache>
                  <c:formatCode>General</c:formatCode>
                  <c:ptCount val="1"/>
                  <c:pt idx="0">
                    <c:v>367</c:v>
                  </c:pt>
                </c:numCache>
              </c:numRef>
            </c:minus>
            <c:spPr>
              <a:ln w="76200"/>
            </c:spPr>
          </c:errBars>
          <c:cat>
            <c:strRef>
              <c:f>Drosophila_melanogaster!$H$12:$H$13</c:f>
              <c:strCache>
                <c:ptCount val="2"/>
                <c:pt idx="0">
                  <c:v>After 6,000 years</c:v>
                </c:pt>
                <c:pt idx="1">
                  <c:v>Actual</c:v>
                </c:pt>
              </c:strCache>
            </c:strRef>
          </c:cat>
          <c:val>
            <c:numRef>
              <c:f>Drosophila_melanogaster!$J$12:$J$13</c:f>
              <c:numCache>
                <c:formatCode>0.0</c:formatCode>
                <c:ptCount val="2"/>
                <c:pt idx="1">
                  <c:v>1407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817344"/>
        <c:axId val="121827328"/>
      </c:barChart>
      <c:catAx>
        <c:axId val="121817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3200" b="1"/>
            </a:pPr>
            <a:endParaRPr lang="en-US"/>
          </a:p>
        </c:txPr>
        <c:crossAx val="121827328"/>
        <c:crosses val="autoZero"/>
        <c:auto val="1"/>
        <c:lblAlgn val="ctr"/>
        <c:lblOffset val="100"/>
        <c:noMultiLvlLbl val="0"/>
      </c:catAx>
      <c:valAx>
        <c:axId val="121827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3200"/>
                </a:pPr>
                <a:r>
                  <a:rPr lang="en-US" sz="3200"/>
                  <a:t>DNA Differences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21817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2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4400" i="1"/>
              <a:t>Daphnia</a:t>
            </a:r>
            <a:r>
              <a:rPr lang="en-US" sz="4400" i="1" baseline="0"/>
              <a:t> pulex</a:t>
            </a:r>
            <a:r>
              <a:rPr lang="en-US" sz="4400" i="0" baseline="0"/>
              <a:t> mtDNA:</a:t>
            </a:r>
          </a:p>
          <a:p>
            <a:pPr>
              <a:defRPr/>
            </a:pPr>
            <a:r>
              <a:rPr lang="en-US" sz="4400" i="0" baseline="0"/>
              <a:t>Molecular Clock Confirmed</a:t>
            </a:r>
            <a:endParaRPr lang="en-US" sz="44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70C0"/>
                </a:gs>
                <a:gs pos="50000">
                  <a:schemeClr val="bg1"/>
                </a:gs>
                <a:gs pos="99000">
                  <a:srgbClr val="0070C0"/>
                </a:gs>
              </a:gsLst>
              <a:lin ang="0" scaled="1"/>
            </a:gradFill>
          </c:spPr>
          <c:invertIfNegative val="0"/>
          <c:errBars>
            <c:errBarType val="both"/>
            <c:errValType val="cust"/>
            <c:noEndCap val="0"/>
            <c:plus>
              <c:numRef>
                <c:f>Daphnia_pulex!$P$15</c:f>
                <c:numCache>
                  <c:formatCode>General</c:formatCode>
                  <c:ptCount val="1"/>
                  <c:pt idx="0">
                    <c:v>155</c:v>
                  </c:pt>
                </c:numCache>
              </c:numRef>
            </c:plus>
            <c:minus>
              <c:numRef>
                <c:f>Daphnia_pulex!$Q$15</c:f>
                <c:numCache>
                  <c:formatCode>General</c:formatCode>
                  <c:ptCount val="1"/>
                  <c:pt idx="0">
                    <c:v>59</c:v>
                  </c:pt>
                </c:numCache>
              </c:numRef>
            </c:minus>
            <c:spPr>
              <a:ln w="76200"/>
            </c:spPr>
          </c:errBars>
          <c:cat>
            <c:strRef>
              <c:f>Daphnia_pulex!$J$15:$J$16</c:f>
              <c:strCache>
                <c:ptCount val="2"/>
                <c:pt idx="0">
                  <c:v>After 6,000 years</c:v>
                </c:pt>
                <c:pt idx="1">
                  <c:v>Actual</c:v>
                </c:pt>
              </c:strCache>
            </c:strRef>
          </c:cat>
          <c:val>
            <c:numRef>
              <c:f>Daphnia_pulex!$K$15:$K$16</c:f>
              <c:numCache>
                <c:formatCode>General</c:formatCode>
                <c:ptCount val="2"/>
                <c:pt idx="0" formatCode="0">
                  <c:v>100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rgbClr val="00B050"/>
                </a:gs>
                <a:gs pos="50000">
                  <a:schemeClr val="bg1"/>
                </a:gs>
                <a:gs pos="99000">
                  <a:srgbClr val="00B050"/>
                </a:gs>
              </a:gsLst>
              <a:lin ang="0" scaled="1"/>
            </a:gradFill>
          </c:spPr>
          <c:invertIfNegative val="0"/>
          <c:cat>
            <c:strRef>
              <c:f>Daphnia_pulex!$J$15:$J$16</c:f>
              <c:strCache>
                <c:ptCount val="2"/>
                <c:pt idx="0">
                  <c:v>After 6,000 years</c:v>
                </c:pt>
                <c:pt idx="1">
                  <c:v>Actual</c:v>
                </c:pt>
              </c:strCache>
            </c:strRef>
          </c:cat>
          <c:val>
            <c:numRef>
              <c:f>Daphnia_pulex!$L$15:$L$16</c:f>
              <c:numCache>
                <c:formatCode>0.0</c:formatCode>
                <c:ptCount val="2"/>
                <c:pt idx="1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28000"/>
        <c:axId val="121729792"/>
      </c:barChart>
      <c:catAx>
        <c:axId val="121728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3200" b="1"/>
            </a:pPr>
            <a:endParaRPr lang="en-US"/>
          </a:p>
        </c:txPr>
        <c:crossAx val="121729792"/>
        <c:crosses val="autoZero"/>
        <c:auto val="1"/>
        <c:lblAlgn val="ctr"/>
        <c:lblOffset val="100"/>
        <c:noMultiLvlLbl val="0"/>
      </c:catAx>
      <c:valAx>
        <c:axId val="121729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3200"/>
                </a:pPr>
                <a:r>
                  <a:rPr lang="en-US" sz="3200"/>
                  <a:t>DNA Differences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1728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2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213360</xdr:colOff>
      <xdr:row>1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272034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11</xdr:col>
      <xdr:colOff>326572</xdr:colOff>
      <xdr:row>34</xdr:row>
      <xdr:rowOff>157842</xdr:rowOff>
    </xdr:from>
    <xdr:to>
      <xdr:col>26</xdr:col>
      <xdr:colOff>326572</xdr:colOff>
      <xdr:row>70</xdr:row>
      <xdr:rowOff>157842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27</xdr:row>
      <xdr:rowOff>180975</xdr:rowOff>
    </xdr:from>
    <xdr:to>
      <xdr:col>30</xdr:col>
      <xdr:colOff>19050</xdr:colOff>
      <xdr:row>63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518160</xdr:colOff>
      <xdr:row>18</xdr:row>
      <xdr:rowOff>57149</xdr:rowOff>
    </xdr:from>
    <xdr:to>
      <xdr:col>31</xdr:col>
      <xdr:colOff>518160</xdr:colOff>
      <xdr:row>54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27</xdr:row>
      <xdr:rowOff>180975</xdr:rowOff>
    </xdr:from>
    <xdr:to>
      <xdr:col>28</xdr:col>
      <xdr:colOff>152400</xdr:colOff>
      <xdr:row>63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6"/>
  <sheetViews>
    <sheetView zoomScale="55" zoomScaleNormal="55" workbookViewId="0">
      <selection activeCell="J26" sqref="J26"/>
    </sheetView>
  </sheetViews>
  <sheetFormatPr defaultRowHeight="14.4" x14ac:dyDescent="0.3"/>
  <cols>
    <col min="1" max="1" width="11.44140625" bestFit="1" customWidth="1"/>
    <col min="2" max="2" width="14.33203125" bestFit="1" customWidth="1"/>
    <col min="3" max="3" width="10.77734375" bestFit="1" customWidth="1"/>
    <col min="4" max="4" width="11.6640625" bestFit="1" customWidth="1"/>
    <col min="5" max="5" width="9.77734375" bestFit="1" customWidth="1"/>
    <col min="6" max="7" width="16.21875" bestFit="1" customWidth="1"/>
    <col min="8" max="8" width="16.44140625" bestFit="1" customWidth="1"/>
  </cols>
  <sheetData>
    <row r="3" spans="1:7" ht="14.4" customHeight="1" x14ac:dyDescent="0.3">
      <c r="A3" s="18" t="s">
        <v>0</v>
      </c>
      <c r="B3" s="18"/>
      <c r="C3" s="18"/>
      <c r="D3" s="18"/>
      <c r="E3" s="18"/>
      <c r="F3" s="18"/>
      <c r="G3" s="10"/>
    </row>
    <row r="4" spans="1:7" ht="15.6" x14ac:dyDescent="0.3">
      <c r="A4" s="2" t="s">
        <v>1</v>
      </c>
      <c r="B4" s="3"/>
      <c r="C4" s="2" t="s">
        <v>1</v>
      </c>
      <c r="D4" s="3"/>
      <c r="E4" s="2" t="s">
        <v>1</v>
      </c>
      <c r="F4" s="3"/>
      <c r="G4" s="3"/>
    </row>
    <row r="5" spans="1:7" ht="15.6" x14ac:dyDescent="0.3">
      <c r="A5" s="2" t="s">
        <v>2</v>
      </c>
      <c r="B5" s="2" t="s">
        <v>3</v>
      </c>
      <c r="C5" s="2" t="s">
        <v>2</v>
      </c>
      <c r="D5" s="2" t="s">
        <v>4</v>
      </c>
      <c r="E5" s="2" t="s">
        <v>5</v>
      </c>
      <c r="F5" s="2" t="s">
        <v>6</v>
      </c>
      <c r="G5" s="2"/>
    </row>
    <row r="6" spans="1:7" ht="15.6" x14ac:dyDescent="0.3">
      <c r="A6" s="2" t="s">
        <v>7</v>
      </c>
      <c r="B6" s="2" t="s">
        <v>8</v>
      </c>
      <c r="C6" s="2" t="s">
        <v>9</v>
      </c>
      <c r="D6" s="2" t="s">
        <v>10</v>
      </c>
      <c r="E6" s="2" t="s">
        <v>9</v>
      </c>
      <c r="F6" s="2" t="s">
        <v>18</v>
      </c>
      <c r="G6" s="2"/>
    </row>
    <row r="7" spans="1:7" ht="15.6" x14ac:dyDescent="0.3">
      <c r="A7" s="4">
        <v>1.0766964530254162E-5</v>
      </c>
      <c r="B7" s="5">
        <v>15</v>
      </c>
      <c r="C7" s="4">
        <v>7.1779763535027748E-7</v>
      </c>
      <c r="D7" s="5">
        <v>1122</v>
      </c>
      <c r="E7" s="4">
        <f>D7*C7</f>
        <v>8.0536894686301138E-4</v>
      </c>
      <c r="F7" s="6">
        <f>E7*2*6000</f>
        <v>9.6644273623561361</v>
      </c>
      <c r="G7" s="6"/>
    </row>
    <row r="8" spans="1:7" ht="15.6" x14ac:dyDescent="0.3">
      <c r="A8" s="4">
        <v>1.0766964530254162E-5</v>
      </c>
      <c r="B8" s="5">
        <v>25</v>
      </c>
      <c r="C8" s="4">
        <v>4.3067858121016648E-7</v>
      </c>
      <c r="D8" s="5">
        <v>1122</v>
      </c>
      <c r="E8" s="4">
        <f t="shared" ref="E8:E9" si="0">D8*C8</f>
        <v>4.8322136811780679E-4</v>
      </c>
      <c r="F8" s="7">
        <f t="shared" ref="F8:F9" si="1">E8*2*6000</f>
        <v>5.7986564174136817</v>
      </c>
      <c r="G8" s="7"/>
    </row>
    <row r="9" spans="1:7" ht="15.6" x14ac:dyDescent="0.3">
      <c r="A9" s="4">
        <v>1.0766964530254162E-5</v>
      </c>
      <c r="B9" s="5">
        <v>35</v>
      </c>
      <c r="C9" s="4">
        <v>3.0762755800726176E-7</v>
      </c>
      <c r="D9" s="5">
        <v>1122</v>
      </c>
      <c r="E9" s="4">
        <f t="shared" si="0"/>
        <v>3.4515812008414768E-4</v>
      </c>
      <c r="F9" s="6">
        <f t="shared" si="1"/>
        <v>4.141897441009772</v>
      </c>
      <c r="G9" s="6"/>
    </row>
    <row r="10" spans="1:7" ht="15.6" x14ac:dyDescent="0.3">
      <c r="A10" s="4"/>
      <c r="B10" s="5"/>
      <c r="C10" s="4"/>
      <c r="D10" s="5"/>
      <c r="E10" s="4"/>
      <c r="F10" s="6"/>
      <c r="G10" s="8"/>
    </row>
    <row r="11" spans="1:7" ht="15.6" x14ac:dyDescent="0.3">
      <c r="A11" s="4"/>
      <c r="B11" s="5"/>
      <c r="C11" s="4"/>
      <c r="D11" s="5"/>
      <c r="E11" s="4"/>
      <c r="F11" s="6"/>
      <c r="G11" s="8"/>
    </row>
    <row r="12" spans="1:7" ht="15.6" x14ac:dyDescent="0.3">
      <c r="A12" s="19" t="s">
        <v>11</v>
      </c>
      <c r="B12" s="19"/>
      <c r="C12" s="19"/>
      <c r="D12" s="19"/>
      <c r="E12" s="19"/>
      <c r="F12" s="19"/>
      <c r="G12" s="10"/>
    </row>
    <row r="13" spans="1:7" ht="15.6" x14ac:dyDescent="0.3">
      <c r="A13" s="2" t="s">
        <v>1</v>
      </c>
      <c r="B13" s="2" t="s">
        <v>1</v>
      </c>
      <c r="C13" s="3"/>
      <c r="D13" s="3"/>
      <c r="E13" s="3"/>
      <c r="F13" s="3"/>
      <c r="G13" s="3"/>
    </row>
    <row r="14" spans="1:7" ht="15.6" x14ac:dyDescent="0.3">
      <c r="A14" s="2" t="s">
        <v>5</v>
      </c>
      <c r="B14" s="2" t="s">
        <v>5</v>
      </c>
      <c r="C14" s="5"/>
      <c r="D14" s="2" t="s">
        <v>12</v>
      </c>
      <c r="E14" s="2" t="s">
        <v>12</v>
      </c>
      <c r="F14" s="2" t="s">
        <v>13</v>
      </c>
      <c r="G14" s="2"/>
    </row>
    <row r="15" spans="1:7" ht="16.2" x14ac:dyDescent="0.35">
      <c r="A15" s="2" t="s">
        <v>9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/>
    </row>
    <row r="16" spans="1:7" ht="15.6" x14ac:dyDescent="0.3">
      <c r="A16" s="4">
        <v>8.0536894686301138E-4</v>
      </c>
      <c r="B16" s="9">
        <f>A16*1000000</f>
        <v>805.36894686301139</v>
      </c>
      <c r="C16" s="5">
        <v>2388</v>
      </c>
      <c r="D16" s="4">
        <f>B16+(1.96*SQRT(B16/C16))</f>
        <v>806.50719343290802</v>
      </c>
      <c r="E16" s="4">
        <f>B16-(1.96*SQRT(B16/C16))</f>
        <v>804.23070029311475</v>
      </c>
      <c r="F16" s="7">
        <f>D16/1000000*2*6000</f>
        <v>9.6780863211948969</v>
      </c>
      <c r="G16" s="7"/>
    </row>
    <row r="17" spans="1:15" ht="15.6" x14ac:dyDescent="0.3">
      <c r="A17" s="4">
        <v>4.8322136811780679E-4</v>
      </c>
      <c r="B17" s="9">
        <f t="shared" ref="B17:B18" si="2">A17*1000000</f>
        <v>483.22136811780678</v>
      </c>
      <c r="C17" s="5">
        <v>2388</v>
      </c>
      <c r="D17" s="4">
        <f t="shared" ref="D17:D18" si="3">B17+(1.96*SQRT(B17/C17))</f>
        <v>484.10305011962424</v>
      </c>
      <c r="E17" s="4">
        <f t="shared" ref="E17:E18" si="4">B17-(1.96*SQRT(B17/C17))</f>
        <v>482.33968611598931</v>
      </c>
      <c r="F17" s="5"/>
      <c r="G17" s="5"/>
    </row>
    <row r="18" spans="1:15" ht="15.6" x14ac:dyDescent="0.3">
      <c r="A18" s="4">
        <v>3.4515812008414768E-4</v>
      </c>
      <c r="B18" s="9">
        <f t="shared" si="2"/>
        <v>345.1581200841477</v>
      </c>
      <c r="C18" s="5">
        <v>2388</v>
      </c>
      <c r="D18" s="4">
        <f t="shared" si="3"/>
        <v>345.9032773793013</v>
      </c>
      <c r="E18" s="4">
        <f t="shared" si="4"/>
        <v>344.41296278899409</v>
      </c>
      <c r="F18" s="7">
        <f>E18/1000000*2*6000</f>
        <v>4.1329555534679292</v>
      </c>
      <c r="G18" s="7"/>
    </row>
    <row r="24" spans="1:15" x14ac:dyDescent="0.3">
      <c r="K24" s="12" t="s">
        <v>16</v>
      </c>
      <c r="L24" t="s">
        <v>17</v>
      </c>
      <c r="M24" t="s">
        <v>23</v>
      </c>
      <c r="N24" s="12" t="s">
        <v>21</v>
      </c>
      <c r="O24" s="12" t="s">
        <v>22</v>
      </c>
    </row>
    <row r="25" spans="1:15" ht="15.6" x14ac:dyDescent="0.3">
      <c r="H25" s="11" t="s">
        <v>19</v>
      </c>
      <c r="I25">
        <v>5.8</v>
      </c>
      <c r="K25">
        <v>9.6999999999999993</v>
      </c>
      <c r="L25">
        <v>4.0999999999999996</v>
      </c>
      <c r="N25">
        <f>K25-I25</f>
        <v>3.8999999999999995</v>
      </c>
      <c r="O25">
        <f>I25-L25</f>
        <v>1.7000000000000002</v>
      </c>
    </row>
    <row r="26" spans="1:15" ht="15.6" x14ac:dyDescent="0.3">
      <c r="H26" s="3" t="s">
        <v>20</v>
      </c>
      <c r="J26" s="13">
        <v>12.776209677419354</v>
      </c>
      <c r="M26" s="13">
        <v>3.6062954468592041</v>
      </c>
      <c r="N26" s="14">
        <f>J26+M26</f>
        <v>16.382505124278559</v>
      </c>
      <c r="O26" s="14">
        <f>J26-M26</f>
        <v>9.1699142305601491</v>
      </c>
    </row>
  </sheetData>
  <mergeCells count="2">
    <mergeCell ref="A3:F3"/>
    <mergeCell ref="A12:F12"/>
  </mergeCells>
  <conditionalFormatting sqref="D16 E1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40" zoomScaleNormal="40" workbookViewId="0">
      <selection activeCell="P14" sqref="P14"/>
    </sheetView>
  </sheetViews>
  <sheetFormatPr defaultRowHeight="14.4" x14ac:dyDescent="0.3"/>
  <cols>
    <col min="9" max="9" width="16.44140625" bestFit="1" customWidth="1"/>
  </cols>
  <sheetData>
    <row r="1" spans="1:16" ht="36.6" x14ac:dyDescent="0.7">
      <c r="A1" s="15" t="s">
        <v>24</v>
      </c>
    </row>
    <row r="2" spans="1:16" x14ac:dyDescent="0.3">
      <c r="G2" t="s">
        <v>33</v>
      </c>
    </row>
    <row r="3" spans="1:16" x14ac:dyDescent="0.3">
      <c r="C3" t="s">
        <v>26</v>
      </c>
      <c r="D3" t="s">
        <v>31</v>
      </c>
      <c r="E3" t="s">
        <v>28</v>
      </c>
      <c r="F3" t="s">
        <v>32</v>
      </c>
      <c r="G3" t="s">
        <v>34</v>
      </c>
    </row>
    <row r="4" spans="1:16" x14ac:dyDescent="0.3">
      <c r="B4" t="s">
        <v>16</v>
      </c>
      <c r="C4" s="1">
        <f>0.000000097+0.000000024</f>
        <v>1.2099999999999998E-7</v>
      </c>
      <c r="D4">
        <v>13368</v>
      </c>
      <c r="E4">
        <v>3.5</v>
      </c>
      <c r="F4" s="1">
        <f>C4*D4/E4*365.25</f>
        <v>0.16880060057142857</v>
      </c>
      <c r="G4" s="16">
        <f>F4*6000*2</f>
        <v>2025.6072068571427</v>
      </c>
    </row>
    <row r="5" spans="1:16" x14ac:dyDescent="0.3">
      <c r="B5" t="s">
        <v>25</v>
      </c>
      <c r="C5" s="1">
        <f>(C4+C6)/2</f>
        <v>9.6999999999999982E-8</v>
      </c>
      <c r="D5">
        <v>13368</v>
      </c>
      <c r="E5" s="16">
        <v>3.75</v>
      </c>
      <c r="F5" s="1">
        <f t="shared" ref="F5:F6" si="0">C5*D5/E5*365.25</f>
        <v>0.12629819039999998</v>
      </c>
      <c r="G5" s="16">
        <f t="shared" ref="G5:G6" si="1">F5*6000*2</f>
        <v>1515.5782847999999</v>
      </c>
    </row>
    <row r="6" spans="1:16" x14ac:dyDescent="0.3">
      <c r="B6" t="s">
        <v>17</v>
      </c>
      <c r="C6" s="1">
        <f>0.000000097-0.000000024</f>
        <v>7.2999999999999992E-8</v>
      </c>
      <c r="D6">
        <v>13368</v>
      </c>
      <c r="E6">
        <v>4</v>
      </c>
      <c r="F6" s="1">
        <f t="shared" si="0"/>
        <v>8.9108581499999992E-2</v>
      </c>
      <c r="G6" s="16">
        <f t="shared" si="1"/>
        <v>1069.3029779999999</v>
      </c>
    </row>
    <row r="12" spans="1:16" x14ac:dyDescent="0.3">
      <c r="L12" s="12" t="s">
        <v>16</v>
      </c>
      <c r="M12" t="s">
        <v>17</v>
      </c>
      <c r="N12" t="s">
        <v>23</v>
      </c>
      <c r="O12" s="12" t="s">
        <v>21</v>
      </c>
      <c r="P12" s="12" t="s">
        <v>22</v>
      </c>
    </row>
    <row r="13" spans="1:16" ht="15.6" x14ac:dyDescent="0.3">
      <c r="I13" s="11" t="s">
        <v>19</v>
      </c>
      <c r="J13" s="16">
        <v>1515.5782847999999</v>
      </c>
      <c r="L13" s="16">
        <v>2025.6072068571427</v>
      </c>
      <c r="M13" s="16">
        <v>1069.3029779999999</v>
      </c>
      <c r="O13">
        <f>L13-J13</f>
        <v>510.02892205714284</v>
      </c>
      <c r="P13">
        <f>J13-M13</f>
        <v>446.27530679999995</v>
      </c>
    </row>
    <row r="14" spans="1:16" ht="15.6" x14ac:dyDescent="0.3">
      <c r="I14" s="3" t="s">
        <v>20</v>
      </c>
      <c r="K14" s="17">
        <v>1488.3333333333333</v>
      </c>
      <c r="N14" s="13"/>
      <c r="O14" s="17">
        <v>309.77685028048347</v>
      </c>
      <c r="P14" s="17">
        <v>309.77685028048347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40" zoomScaleNormal="40" workbookViewId="0">
      <selection activeCell="L12" sqref="L12"/>
    </sheetView>
  </sheetViews>
  <sheetFormatPr defaultRowHeight="14.4" x14ac:dyDescent="0.3"/>
  <cols>
    <col min="3" max="3" width="11.5546875" bestFit="1" customWidth="1"/>
    <col min="6" max="6" width="14" bestFit="1" customWidth="1"/>
    <col min="8" max="8" width="16.44140625" bestFit="1" customWidth="1"/>
  </cols>
  <sheetData>
    <row r="1" spans="1:15" ht="36.6" x14ac:dyDescent="0.7">
      <c r="A1" s="15" t="s">
        <v>24</v>
      </c>
    </row>
    <row r="2" spans="1:15" x14ac:dyDescent="0.3">
      <c r="G2" t="s">
        <v>33</v>
      </c>
    </row>
    <row r="3" spans="1:15" x14ac:dyDescent="0.3">
      <c r="C3" t="s">
        <v>26</v>
      </c>
      <c r="D3" t="s">
        <v>31</v>
      </c>
      <c r="E3" t="s">
        <v>28</v>
      </c>
      <c r="F3" t="s">
        <v>32</v>
      </c>
      <c r="G3" t="s">
        <v>34</v>
      </c>
    </row>
    <row r="4" spans="1:15" x14ac:dyDescent="0.3">
      <c r="B4" t="s">
        <v>16</v>
      </c>
      <c r="C4" s="1">
        <v>1.3799999999999999E-7</v>
      </c>
      <c r="D4">
        <v>14711</v>
      </c>
      <c r="E4">
        <v>7</v>
      </c>
      <c r="F4" s="1">
        <f>C4*D4/E4*365.25</f>
        <v>0.10592865707142858</v>
      </c>
      <c r="G4" s="16">
        <f>F4*6000*2</f>
        <v>1271.1438848571429</v>
      </c>
    </row>
    <row r="5" spans="1:15" x14ac:dyDescent="0.3">
      <c r="B5" t="s">
        <v>25</v>
      </c>
      <c r="C5" s="1">
        <f>(C4+C6)/2</f>
        <v>7.7000000000000001E-8</v>
      </c>
      <c r="D5">
        <v>14711</v>
      </c>
      <c r="E5" s="16">
        <f>(E4+E6)/2</f>
        <v>13</v>
      </c>
      <c r="F5" s="1">
        <f t="shared" ref="F5:F6" si="0">C5*D5/E5*365.25</f>
        <v>3.1825833980769228E-2</v>
      </c>
      <c r="G5" s="16">
        <f t="shared" ref="G5:G6" si="1">F5*6000*2</f>
        <v>381.91000776923073</v>
      </c>
    </row>
    <row r="6" spans="1:15" x14ac:dyDescent="0.3">
      <c r="B6" t="s">
        <v>17</v>
      </c>
      <c r="C6" s="1">
        <v>1.6000000000000001E-8</v>
      </c>
      <c r="D6">
        <v>14711</v>
      </c>
      <c r="E6">
        <v>19</v>
      </c>
      <c r="F6" s="1">
        <f t="shared" si="0"/>
        <v>4.5247938947368428E-3</v>
      </c>
      <c r="G6" s="16">
        <f t="shared" si="1"/>
        <v>54.297526736842116</v>
      </c>
    </row>
    <row r="11" spans="1:15" x14ac:dyDescent="0.3">
      <c r="K11" s="12" t="s">
        <v>16</v>
      </c>
      <c r="L11" t="s">
        <v>17</v>
      </c>
      <c r="M11" t="s">
        <v>23</v>
      </c>
      <c r="N11" s="12" t="s">
        <v>21</v>
      </c>
      <c r="O11" s="12" t="s">
        <v>22</v>
      </c>
    </row>
    <row r="12" spans="1:15" ht="15.6" x14ac:dyDescent="0.3">
      <c r="H12" s="11" t="s">
        <v>19</v>
      </c>
      <c r="I12" s="16">
        <v>381.91000776923073</v>
      </c>
      <c r="K12" s="16">
        <v>1271.1438848571429</v>
      </c>
      <c r="L12" s="16">
        <v>54.297526736842116</v>
      </c>
      <c r="N12">
        <f>K12-I12</f>
        <v>889.23387708791211</v>
      </c>
      <c r="O12">
        <f>I12-L12</f>
        <v>327.61248103238859</v>
      </c>
    </row>
    <row r="13" spans="1:15" ht="15.6" x14ac:dyDescent="0.3">
      <c r="H13" s="3" t="s">
        <v>20</v>
      </c>
      <c r="J13" s="13">
        <v>1407</v>
      </c>
      <c r="M13" s="13"/>
      <c r="N13" s="14">
        <v>367</v>
      </c>
      <c r="O13" s="14">
        <v>367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="40" zoomScaleNormal="40" workbookViewId="0">
      <selection activeCell="K16" sqref="K16"/>
    </sheetView>
  </sheetViews>
  <sheetFormatPr defaultRowHeight="14.4" x14ac:dyDescent="0.3"/>
  <cols>
    <col min="4" max="4" width="23.44140625" customWidth="1"/>
    <col min="5" max="5" width="17.77734375" customWidth="1"/>
  </cols>
  <sheetData>
    <row r="1" spans="1:17" ht="36.6" x14ac:dyDescent="0.7">
      <c r="A1" s="15" t="s">
        <v>24</v>
      </c>
    </row>
    <row r="3" spans="1:17" x14ac:dyDescent="0.3">
      <c r="D3" t="s">
        <v>26</v>
      </c>
      <c r="E3" t="s">
        <v>27</v>
      </c>
      <c r="F3" t="s">
        <v>28</v>
      </c>
      <c r="G3" t="s">
        <v>29</v>
      </c>
      <c r="H3" t="s">
        <v>30</v>
      </c>
    </row>
    <row r="4" spans="1:17" x14ac:dyDescent="0.3">
      <c r="C4" t="s">
        <v>16</v>
      </c>
      <c r="D4" s="1">
        <f>0.000000048</f>
        <v>4.8E-8</v>
      </c>
      <c r="E4">
        <v>12131</v>
      </c>
      <c r="F4">
        <v>5</v>
      </c>
      <c r="G4" s="1">
        <f>D4*E4/F4*365.25</f>
        <v>4.25361384E-2</v>
      </c>
      <c r="H4" s="16">
        <f>G4*6000</f>
        <v>255.21683039999999</v>
      </c>
    </row>
    <row r="5" spans="1:17" x14ac:dyDescent="0.3">
      <c r="C5" t="s">
        <v>25</v>
      </c>
      <c r="D5" s="1">
        <f>(D4+D6)/2</f>
        <v>3.4E-8</v>
      </c>
      <c r="E5">
        <v>12131</v>
      </c>
      <c r="F5" s="14">
        <f>(F4+F6)/2</f>
        <v>9</v>
      </c>
      <c r="G5" s="1">
        <f t="shared" ref="G5:G6" si="0">D5*E5/F5*365.25</f>
        <v>1.6738758166666666E-2</v>
      </c>
      <c r="H5" s="16">
        <f>G5*6000</f>
        <v>100.43254899999999</v>
      </c>
    </row>
    <row r="6" spans="1:17" x14ac:dyDescent="0.3">
      <c r="C6" t="s">
        <v>17</v>
      </c>
      <c r="D6" s="1">
        <v>2E-8</v>
      </c>
      <c r="E6">
        <v>12131</v>
      </c>
      <c r="F6">
        <v>13</v>
      </c>
      <c r="G6" s="1">
        <f t="shared" si="0"/>
        <v>6.8166888461538471E-3</v>
      </c>
      <c r="H6" s="16">
        <f>G6*6000</f>
        <v>40.900133076923083</v>
      </c>
    </row>
    <row r="14" spans="1:17" x14ac:dyDescent="0.3">
      <c r="M14" s="12" t="s">
        <v>16</v>
      </c>
      <c r="N14" t="s">
        <v>17</v>
      </c>
      <c r="O14" t="s">
        <v>23</v>
      </c>
      <c r="P14" s="12" t="s">
        <v>21</v>
      </c>
      <c r="Q14" s="12" t="s">
        <v>22</v>
      </c>
    </row>
    <row r="15" spans="1:17" ht="15.6" x14ac:dyDescent="0.3">
      <c r="J15" s="11" t="s">
        <v>19</v>
      </c>
      <c r="K15" s="16">
        <v>100</v>
      </c>
      <c r="M15" s="16">
        <v>255</v>
      </c>
      <c r="N15" s="16">
        <v>41</v>
      </c>
      <c r="P15" s="16">
        <f>M15-K15</f>
        <v>155</v>
      </c>
      <c r="Q15" s="16">
        <f>K15-N15</f>
        <v>59</v>
      </c>
    </row>
    <row r="16" spans="1:17" ht="15.6" x14ac:dyDescent="0.3">
      <c r="J16" s="3" t="s">
        <v>20</v>
      </c>
      <c r="L16" s="13">
        <v>165</v>
      </c>
      <c r="O16" s="13"/>
      <c r="P16" s="14"/>
      <c r="Q16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Homo_sapiens</vt:lpstr>
      <vt:lpstr>Caenorhabditis_elegans</vt:lpstr>
      <vt:lpstr>Drosophila_melanogaster</vt:lpstr>
      <vt:lpstr>Daphnia_pulex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njeanson</dc:creator>
  <cp:lastModifiedBy>njeanson</cp:lastModifiedBy>
  <dcterms:created xsi:type="dcterms:W3CDTF">2015-02-19T20:49:35Z</dcterms:created>
  <dcterms:modified xsi:type="dcterms:W3CDTF">2015-03-04T22:02:13Z</dcterms:modified>
</cp:coreProperties>
</file>