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Research\PapersForCRSQ\PopGenPaperFiles\FinalForRound1\IndividualFiles\SupplementalFiles\"/>
    </mc:Choice>
  </mc:AlternateContent>
  <xr:revisionPtr revIDLastSave="0" documentId="13_ncr:1_{B7DE1A34-9FFE-4401-9988-D363C26E8CD1}" xr6:coauthVersionLast="43" xr6:coauthVersionMax="43" xr10:uidLastSave="{00000000-0000-0000-0000-000000000000}"/>
  <bookViews>
    <workbookView xWindow="-110" yWindow="-110" windowWidth="19420" windowHeight="10420" xr2:uid="{EFFDE426-32FD-453F-992A-FA31171A947E}"/>
  </bookViews>
  <sheets>
    <sheet name="RangeOfValu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C10" i="1"/>
  <c r="E10" i="1"/>
  <c r="K11" i="1"/>
  <c r="B11" i="1"/>
  <c r="C11" i="1"/>
  <c r="C18" i="1" s="1"/>
  <c r="D11" i="1"/>
  <c r="D18" i="1" s="1"/>
  <c r="E11" i="1"/>
  <c r="E18" i="1" s="1"/>
  <c r="K12" i="1"/>
  <c r="B12" i="1"/>
  <c r="C12" i="1"/>
  <c r="D12" i="1"/>
  <c r="E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B13" i="1" l="1"/>
  <c r="B15" i="1" s="1"/>
  <c r="B16" i="1" s="1"/>
  <c r="B18" i="1"/>
  <c r="D13" i="1"/>
  <c r="D15" i="1" s="1"/>
  <c r="D16" i="1" s="1"/>
  <c r="C13" i="1"/>
  <c r="C15" i="1" s="1"/>
  <c r="C16" i="1" s="1"/>
  <c r="B14" i="1"/>
  <c r="E13" i="1"/>
  <c r="E15" i="1" s="1"/>
  <c r="E16" i="1" s="1"/>
  <c r="E14" i="1"/>
  <c r="D14" i="1"/>
  <c r="C14" i="1"/>
</calcChain>
</file>

<file path=xl/sharedStrings.xml><?xml version="1.0" encoding="utf-8"?>
<sst xmlns="http://schemas.openxmlformats.org/spreadsheetml/2006/main" count="25" uniqueCount="23">
  <si>
    <t>%</t>
  </si>
  <si>
    <t>Dif</t>
  </si>
  <si>
    <t>Scope</t>
  </si>
  <si>
    <t>Mid</t>
  </si>
  <si>
    <t>Min</t>
  </si>
  <si>
    <t>Max</t>
  </si>
  <si>
    <t>(MJ is min)</t>
  </si>
  <si>
    <t xml:space="preserve">Maddison </t>
  </si>
  <si>
    <t xml:space="preserve">McEvedy and Jones </t>
  </si>
  <si>
    <t xml:space="preserve">Biraben </t>
  </si>
  <si>
    <t xml:space="preserve">Durand </t>
  </si>
  <si>
    <t xml:space="preserve">Clark </t>
  </si>
  <si>
    <t>Smooth Hi/Max (male)</t>
  </si>
  <si>
    <t>Smooth Lo/M&amp;J (Male)</t>
  </si>
  <si>
    <t>Max (males)</t>
  </si>
  <si>
    <t>Max (Fold&gt;)</t>
  </si>
  <si>
    <t>Global Pop Size (Male)</t>
  </si>
  <si>
    <t>Date A.D.</t>
  </si>
  <si>
    <t>Author:</t>
  </si>
  <si>
    <t>Year A.D.:</t>
  </si>
  <si>
    <t>%dif, min and McEvedy and Jones (MJ)</t>
  </si>
  <si>
    <t>Fold-difference, Max versus MJ</t>
  </si>
  <si>
    <t>Year A.D.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</si>
</sst>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2" fontId="0" fillId="0" borderId="0" xfId="0" applyNumberFormat="1"/>
    <xf numFmtId="3" fontId="2" fillId="0" borderId="0" xfId="0" applyNumberFormat="1" applyFont="1"/>
    <xf numFmtId="1" fontId="0" fillId="0" borderId="0" xfId="0" applyNumberFormat="1"/>
    <xf numFmtId="3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McEvedy and Jones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RangeOfValues!$H$4:$H$31</c:f>
              <c:numCache>
                <c:formatCode>General</c:formatCode>
                <c:ptCount val="28"/>
                <c:pt idx="0">
                  <c:v>-1000</c:v>
                </c:pt>
                <c:pt idx="1">
                  <c:v>-500</c:v>
                </c:pt>
                <c:pt idx="2">
                  <c:v>-200</c:v>
                </c:pt>
                <c:pt idx="3">
                  <c:v>1</c:v>
                </c:pt>
                <c:pt idx="4">
                  <c:v>200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1200</c:v>
                </c:pt>
                <c:pt idx="14">
                  <c:v>1300</c:v>
                </c:pt>
                <c:pt idx="15">
                  <c:v>1400</c:v>
                </c:pt>
                <c:pt idx="16">
                  <c:v>1500</c:v>
                </c:pt>
                <c:pt idx="17">
                  <c:v>1600</c:v>
                </c:pt>
                <c:pt idx="18">
                  <c:v>1650</c:v>
                </c:pt>
                <c:pt idx="19">
                  <c:v>1700</c:v>
                </c:pt>
                <c:pt idx="20">
                  <c:v>1750</c:v>
                </c:pt>
                <c:pt idx="21">
                  <c:v>1800</c:v>
                </c:pt>
                <c:pt idx="22">
                  <c:v>1850</c:v>
                </c:pt>
                <c:pt idx="23">
                  <c:v>1875</c:v>
                </c:pt>
                <c:pt idx="24">
                  <c:v>1900</c:v>
                </c:pt>
                <c:pt idx="25">
                  <c:v>1925</c:v>
                </c:pt>
                <c:pt idx="26">
                  <c:v>1950</c:v>
                </c:pt>
                <c:pt idx="27">
                  <c:v>1975</c:v>
                </c:pt>
              </c:numCache>
              <c:extLst xmlns:c15="http://schemas.microsoft.com/office/drawing/2012/chart"/>
            </c:numRef>
          </c:xVal>
          <c:yVal>
            <c:numRef>
              <c:f>RangeOfValues!$I$4:$I$31</c:f>
              <c:numCache>
                <c:formatCode>#,##0</c:formatCode>
                <c:ptCount val="28"/>
                <c:pt idx="0">
                  <c:v>25000000</c:v>
                </c:pt>
                <c:pt idx="1">
                  <c:v>50000000</c:v>
                </c:pt>
                <c:pt idx="2">
                  <c:v>75000000</c:v>
                </c:pt>
                <c:pt idx="3">
                  <c:v>85000000</c:v>
                </c:pt>
                <c:pt idx="4">
                  <c:v>95000000</c:v>
                </c:pt>
                <c:pt idx="5">
                  <c:v>95000000</c:v>
                </c:pt>
                <c:pt idx="6">
                  <c:v>95000000</c:v>
                </c:pt>
                <c:pt idx="7">
                  <c:v>100000000</c:v>
                </c:pt>
                <c:pt idx="8">
                  <c:v>105000000</c:v>
                </c:pt>
                <c:pt idx="9">
                  <c:v>110000000</c:v>
                </c:pt>
                <c:pt idx="10">
                  <c:v>120000000</c:v>
                </c:pt>
                <c:pt idx="11">
                  <c:v>132500000</c:v>
                </c:pt>
                <c:pt idx="12">
                  <c:v>160000000</c:v>
                </c:pt>
                <c:pt idx="13">
                  <c:v>180000000</c:v>
                </c:pt>
                <c:pt idx="14">
                  <c:v>180000000</c:v>
                </c:pt>
                <c:pt idx="15">
                  <c:v>175000000</c:v>
                </c:pt>
                <c:pt idx="16">
                  <c:v>212500000</c:v>
                </c:pt>
                <c:pt idx="17">
                  <c:v>272500000</c:v>
                </c:pt>
                <c:pt idx="18">
                  <c:v>272500000</c:v>
                </c:pt>
                <c:pt idx="19">
                  <c:v>305000000</c:v>
                </c:pt>
                <c:pt idx="20">
                  <c:v>360000000</c:v>
                </c:pt>
                <c:pt idx="21">
                  <c:v>450000000</c:v>
                </c:pt>
                <c:pt idx="22">
                  <c:v>600000000</c:v>
                </c:pt>
                <c:pt idx="23">
                  <c:v>662500000</c:v>
                </c:pt>
                <c:pt idx="24">
                  <c:v>812500000</c:v>
                </c:pt>
                <c:pt idx="25">
                  <c:v>1000000000</c:v>
                </c:pt>
                <c:pt idx="26">
                  <c:v>1250000000</c:v>
                </c:pt>
                <c:pt idx="27">
                  <c:v>1950000000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F44C-4F66-9A89-C10DF2296E14}"/>
            </c:ext>
          </c:extLst>
        </c:ser>
        <c:ser>
          <c:idx val="1"/>
          <c:order val="1"/>
          <c:tx>
            <c:v>Max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RangeOfValues!$H$4:$H$31</c:f>
              <c:numCache>
                <c:formatCode>General</c:formatCode>
                <c:ptCount val="28"/>
                <c:pt idx="0">
                  <c:v>-1000</c:v>
                </c:pt>
                <c:pt idx="1">
                  <c:v>-500</c:v>
                </c:pt>
                <c:pt idx="2">
                  <c:v>-200</c:v>
                </c:pt>
                <c:pt idx="3">
                  <c:v>1</c:v>
                </c:pt>
                <c:pt idx="4">
                  <c:v>200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1200</c:v>
                </c:pt>
                <c:pt idx="14">
                  <c:v>1300</c:v>
                </c:pt>
                <c:pt idx="15">
                  <c:v>1400</c:v>
                </c:pt>
                <c:pt idx="16">
                  <c:v>1500</c:v>
                </c:pt>
                <c:pt idx="17">
                  <c:v>1600</c:v>
                </c:pt>
                <c:pt idx="18">
                  <c:v>1650</c:v>
                </c:pt>
                <c:pt idx="19">
                  <c:v>1700</c:v>
                </c:pt>
                <c:pt idx="20">
                  <c:v>1750</c:v>
                </c:pt>
                <c:pt idx="21">
                  <c:v>1800</c:v>
                </c:pt>
                <c:pt idx="22">
                  <c:v>1850</c:v>
                </c:pt>
                <c:pt idx="23">
                  <c:v>1875</c:v>
                </c:pt>
                <c:pt idx="24">
                  <c:v>1900</c:v>
                </c:pt>
                <c:pt idx="25">
                  <c:v>1925</c:v>
                </c:pt>
                <c:pt idx="26">
                  <c:v>1950</c:v>
                </c:pt>
                <c:pt idx="27">
                  <c:v>1975</c:v>
                </c:pt>
              </c:numCache>
              <c:extLst xmlns:c15="http://schemas.microsoft.com/office/drawing/2012/chart"/>
            </c:numRef>
          </c:xVal>
          <c:yVal>
            <c:numRef>
              <c:f>RangeOfValues!$K$4:$K$31</c:f>
              <c:numCache>
                <c:formatCode>#,##0</c:formatCode>
                <c:ptCount val="28"/>
                <c:pt idx="0">
                  <c:v>43602941.176470585</c:v>
                </c:pt>
                <c:pt idx="1">
                  <c:v>87205882.35294117</c:v>
                </c:pt>
                <c:pt idx="2">
                  <c:v>130808823.52941176</c:v>
                </c:pt>
                <c:pt idx="3">
                  <c:v>148250000</c:v>
                </c:pt>
                <c:pt idx="4">
                  <c:v>111132075.47169811</c:v>
                </c:pt>
                <c:pt idx="5">
                  <c:v>111132075.47169811</c:v>
                </c:pt>
                <c:pt idx="6">
                  <c:v>111132075.47169811</c:v>
                </c:pt>
                <c:pt idx="7">
                  <c:v>116981132.0754717</c:v>
                </c:pt>
                <c:pt idx="8">
                  <c:v>122830188.67924528</c:v>
                </c:pt>
                <c:pt idx="9">
                  <c:v>128679245.28301886</c:v>
                </c:pt>
                <c:pt idx="10">
                  <c:v>140377358.49056605</c:v>
                </c:pt>
                <c:pt idx="11">
                  <c:v>155000000</c:v>
                </c:pt>
                <c:pt idx="12">
                  <c:v>182023529.41176471</c:v>
                </c:pt>
                <c:pt idx="13">
                  <c:v>204776470.58823529</c:v>
                </c:pt>
                <c:pt idx="14">
                  <c:v>204776470.58823529</c:v>
                </c:pt>
                <c:pt idx="15">
                  <c:v>199088235.29411766</c:v>
                </c:pt>
                <c:pt idx="16">
                  <c:v>241750000</c:v>
                </c:pt>
                <c:pt idx="17">
                  <c:v>303770491.80327868</c:v>
                </c:pt>
                <c:pt idx="18">
                  <c:v>303770491.80327868</c:v>
                </c:pt>
                <c:pt idx="19">
                  <c:v>340000000</c:v>
                </c:pt>
                <c:pt idx="20">
                  <c:v>401311475.40983605</c:v>
                </c:pt>
                <c:pt idx="21">
                  <c:v>501639344.26229507</c:v>
                </c:pt>
                <c:pt idx="22">
                  <c:v>668852459.01639342</c:v>
                </c:pt>
                <c:pt idx="23">
                  <c:v>738524590.16393435</c:v>
                </c:pt>
                <c:pt idx="24">
                  <c:v>905737704.91803277</c:v>
                </c:pt>
                <c:pt idx="25">
                  <c:v>1114754098.3606555</c:v>
                </c:pt>
                <c:pt idx="26">
                  <c:v>1393442622.9508195</c:v>
                </c:pt>
                <c:pt idx="27">
                  <c:v>2173770491.8032784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F44C-4F66-9A89-C10DF2296E14}"/>
            </c:ext>
          </c:extLst>
        </c:ser>
        <c:ser>
          <c:idx val="2"/>
          <c:order val="2"/>
          <c:tx>
            <c:strRef>
              <c:f>RangeOfValues!$N$3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RangeOfValues!$M$4:$M$20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RangeOfValues!$N$4:$N$20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C-4F66-9A89-C10DF2296E14}"/>
            </c:ext>
          </c:extLst>
        </c:ser>
        <c:ser>
          <c:idx val="3"/>
          <c:order val="3"/>
          <c:tx>
            <c:strRef>
              <c:f>RangeOfValues!$Q$3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RangeOfValues!$P$4:$P$19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RangeOfValues!$Q$4:$Q$19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C-4F66-9A89-C10DF2296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13727"/>
        <c:axId val="2025577183"/>
        <c:extLst/>
      </c:scatterChart>
      <c:valAx>
        <c:axId val="132313727"/>
        <c:scaling>
          <c:orientation val="minMax"/>
          <c:max val="18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Years (A.D.)</a:t>
                </a:r>
              </a:p>
            </c:rich>
          </c:tx>
          <c:layout>
            <c:manualLayout>
              <c:xMode val="edge"/>
              <c:yMode val="edge"/>
              <c:x val="0.3300671678596398"/>
              <c:y val="0.93519437153689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25577183"/>
        <c:crosses val="autoZero"/>
        <c:crossBetween val="midCat"/>
        <c:majorUnit val="200"/>
        <c:minorUnit val="50"/>
      </c:valAx>
      <c:valAx>
        <c:axId val="2025577183"/>
        <c:scaling>
          <c:orientation val="minMax"/>
          <c:max val="55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313727"/>
        <c:crossesAt val="-1000"/>
        <c:crossBetween val="midCat"/>
        <c:majorUnit val="5000000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344920</xdr:colOff>
      <xdr:row>9</xdr:row>
      <xdr:rowOff>95250</xdr:rowOff>
    </xdr:from>
    <xdr:to>
      <xdr:col>37</xdr:col>
      <xdr:colOff>313493</xdr:colOff>
      <xdr:row>46</xdr:row>
      <xdr:rowOff>118341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E93307-6833-491D-AB90-99B128871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4AA2-11F0-46B4-B636-76F90151E65C}">
  <dimension ref="A1:Q31"/>
  <sheetViews>
    <sheetView tabSelected="1" zoomScale="40" zoomScaleNormal="40" workbookViewId="0">
      <selection activeCell="M3" sqref="M3:Q3"/>
    </sheetView>
  </sheetViews>
  <sheetFormatPr defaultRowHeight="14.5" x14ac:dyDescent="0.35"/>
  <cols>
    <col min="1" max="1" width="39.453125" bestFit="1" customWidth="1"/>
    <col min="2" max="2" width="15.08984375" bestFit="1" customWidth="1"/>
    <col min="3" max="3" width="12.6328125" bestFit="1" customWidth="1"/>
    <col min="4" max="4" width="15.81640625" bestFit="1" customWidth="1"/>
    <col min="5" max="5" width="12.6328125" bestFit="1" customWidth="1"/>
    <col min="8" max="8" width="13.08984375" bestFit="1" customWidth="1"/>
    <col min="9" max="9" width="29.1796875" bestFit="1" customWidth="1"/>
    <col min="10" max="10" width="12.81640625" bestFit="1" customWidth="1"/>
    <col min="11" max="11" width="13.7265625" bestFit="1" customWidth="1"/>
    <col min="13" max="13" width="12.81640625" bestFit="1" customWidth="1"/>
    <col min="14" max="14" width="29.90625" bestFit="1" customWidth="1"/>
    <col min="16" max="16" width="12.81640625" bestFit="1" customWidth="1"/>
    <col min="17" max="17" width="28.54296875" bestFit="1" customWidth="1"/>
  </cols>
  <sheetData>
    <row r="1" spans="1:17" x14ac:dyDescent="0.35">
      <c r="A1" s="8" t="s">
        <v>19</v>
      </c>
      <c r="B1" s="7">
        <v>0</v>
      </c>
      <c r="C1" s="7">
        <v>1000</v>
      </c>
      <c r="D1" s="7">
        <v>1500</v>
      </c>
      <c r="E1" s="7">
        <v>1700</v>
      </c>
      <c r="H1" s="9" t="s">
        <v>17</v>
      </c>
      <c r="I1" s="9" t="s">
        <v>16</v>
      </c>
    </row>
    <row r="2" spans="1:17" x14ac:dyDescent="0.35">
      <c r="I2" s="1"/>
    </row>
    <row r="3" spans="1:17" x14ac:dyDescent="0.35">
      <c r="A3" s="9" t="s">
        <v>18</v>
      </c>
      <c r="I3" s="3"/>
      <c r="J3" t="s">
        <v>15</v>
      </c>
      <c r="K3" t="s">
        <v>14</v>
      </c>
      <c r="M3" s="9" t="s">
        <v>22</v>
      </c>
      <c r="N3" s="9" t="s">
        <v>13</v>
      </c>
      <c r="P3" s="9" t="s">
        <v>22</v>
      </c>
      <c r="Q3" s="9" t="s">
        <v>12</v>
      </c>
    </row>
    <row r="4" spans="1:17" x14ac:dyDescent="0.35">
      <c r="A4" t="s">
        <v>11</v>
      </c>
      <c r="B4" s="1">
        <v>225500000</v>
      </c>
      <c r="C4" s="1">
        <v>280200000</v>
      </c>
      <c r="D4" s="1">
        <v>427800000</v>
      </c>
      <c r="E4" s="1">
        <v>640800000</v>
      </c>
      <c r="H4">
        <v>-1000</v>
      </c>
      <c r="I4" s="3">
        <v>25000000</v>
      </c>
      <c r="J4" s="2">
        <v>1.7441176470588236</v>
      </c>
      <c r="K4" s="1">
        <f t="shared" ref="K4:K31" si="0">I4*J4</f>
        <v>43602941.176470585</v>
      </c>
      <c r="M4">
        <v>-1000</v>
      </c>
      <c r="N4" s="1">
        <v>25000000</v>
      </c>
      <c r="P4">
        <v>-1000</v>
      </c>
      <c r="Q4" s="1">
        <v>43602941.176470585</v>
      </c>
    </row>
    <row r="5" spans="1:17" x14ac:dyDescent="0.35">
      <c r="A5" t="s">
        <v>10</v>
      </c>
      <c r="B5" s="1">
        <v>296500000</v>
      </c>
      <c r="C5" s="1">
        <v>310000000</v>
      </c>
      <c r="D5" s="1">
        <v>483500000</v>
      </c>
      <c r="E5" s="1" t="e">
        <v>#VALUE!</v>
      </c>
      <c r="H5">
        <v>-500</v>
      </c>
      <c r="I5" s="3">
        <v>50000000</v>
      </c>
      <c r="J5" s="2">
        <v>1.7441176470588236</v>
      </c>
      <c r="K5" s="1">
        <f t="shared" si="0"/>
        <v>87205882.35294117</v>
      </c>
      <c r="M5">
        <v>500</v>
      </c>
      <c r="N5" s="1">
        <v>95000000</v>
      </c>
      <c r="P5">
        <v>500</v>
      </c>
      <c r="Q5" s="1">
        <v>111132075.47169811</v>
      </c>
    </row>
    <row r="6" spans="1:17" x14ac:dyDescent="0.35">
      <c r="A6" t="s">
        <v>9</v>
      </c>
      <c r="B6" s="1">
        <v>252000000</v>
      </c>
      <c r="C6" s="1">
        <v>253000000</v>
      </c>
      <c r="D6" s="1">
        <v>461000000</v>
      </c>
      <c r="E6" s="1">
        <v>680000000</v>
      </c>
      <c r="H6">
        <v>-200</v>
      </c>
      <c r="I6" s="3">
        <v>75000000</v>
      </c>
      <c r="J6" s="2">
        <v>1.7441176470588236</v>
      </c>
      <c r="K6" s="1">
        <f t="shared" si="0"/>
        <v>130808823.52941176</v>
      </c>
      <c r="M6">
        <v>600</v>
      </c>
      <c r="N6" s="1">
        <v>100000000</v>
      </c>
      <c r="P6">
        <v>600</v>
      </c>
      <c r="Q6" s="1">
        <v>116981132.0754717</v>
      </c>
    </row>
    <row r="7" spans="1:17" x14ac:dyDescent="0.35">
      <c r="A7" t="s">
        <v>8</v>
      </c>
      <c r="B7" s="1">
        <v>168700000</v>
      </c>
      <c r="C7" s="1">
        <v>264500000</v>
      </c>
      <c r="D7" s="1">
        <v>423600000</v>
      </c>
      <c r="E7" s="1">
        <v>610000000</v>
      </c>
      <c r="H7">
        <v>1</v>
      </c>
      <c r="I7" s="3">
        <v>85000000</v>
      </c>
      <c r="J7" s="2">
        <v>1.7441176470588236</v>
      </c>
      <c r="K7" s="1">
        <f t="shared" si="0"/>
        <v>148250000</v>
      </c>
      <c r="M7">
        <v>700</v>
      </c>
      <c r="N7" s="1">
        <v>105000000</v>
      </c>
      <c r="P7">
        <v>700</v>
      </c>
      <c r="Q7" s="1">
        <v>122830188.67924528</v>
      </c>
    </row>
    <row r="8" spans="1:17" x14ac:dyDescent="0.35">
      <c r="A8" t="s">
        <v>7</v>
      </c>
      <c r="B8" s="1">
        <v>230820000</v>
      </c>
      <c r="C8" s="1">
        <v>268273000</v>
      </c>
      <c r="D8" s="1">
        <v>437818000</v>
      </c>
      <c r="E8" s="1">
        <v>603410000</v>
      </c>
      <c r="H8">
        <v>200</v>
      </c>
      <c r="I8" s="3">
        <v>95000000</v>
      </c>
      <c r="J8" s="2">
        <v>1.1698113207547169</v>
      </c>
      <c r="K8" s="1">
        <f t="shared" si="0"/>
        <v>111132075.47169811</v>
      </c>
      <c r="M8">
        <v>800</v>
      </c>
      <c r="N8" s="1">
        <v>110000000</v>
      </c>
      <c r="P8">
        <v>800</v>
      </c>
      <c r="Q8" s="1">
        <v>128679245.28301886</v>
      </c>
    </row>
    <row r="9" spans="1:17" x14ac:dyDescent="0.35">
      <c r="B9" s="1"/>
      <c r="C9" s="1"/>
      <c r="D9" s="1"/>
      <c r="E9" s="1"/>
      <c r="H9">
        <v>400</v>
      </c>
      <c r="I9" s="3">
        <v>95000000</v>
      </c>
      <c r="J9" s="2">
        <v>1.1698113207547169</v>
      </c>
      <c r="K9" s="1">
        <f t="shared" si="0"/>
        <v>111132075.47169811</v>
      </c>
      <c r="M9">
        <v>900</v>
      </c>
      <c r="N9" s="1">
        <v>120000000</v>
      </c>
      <c r="P9">
        <v>900</v>
      </c>
      <c r="Q9" s="1">
        <v>140377358.49056605</v>
      </c>
    </row>
    <row r="10" spans="1:17" x14ac:dyDescent="0.35">
      <c r="A10" t="s">
        <v>20</v>
      </c>
      <c r="B10" t="s">
        <v>6</v>
      </c>
      <c r="C10" s="6">
        <f>(C7-C6)/C6*100</f>
        <v>4.5454545454545459</v>
      </c>
      <c r="D10" t="s">
        <v>6</v>
      </c>
      <c r="E10" s="6">
        <f>(E7-E8)/E8*100</f>
        <v>1.0921264148754579</v>
      </c>
      <c r="H10">
        <v>500</v>
      </c>
      <c r="I10" s="3">
        <v>95000000</v>
      </c>
      <c r="J10" s="2">
        <v>1.1698113207547169</v>
      </c>
      <c r="K10" s="1">
        <f t="shared" si="0"/>
        <v>111132075.47169811</v>
      </c>
      <c r="M10">
        <v>1400</v>
      </c>
      <c r="N10" s="1">
        <v>175000000</v>
      </c>
      <c r="P10">
        <v>1400</v>
      </c>
      <c r="Q10" s="1">
        <v>199088235.29411766</v>
      </c>
    </row>
    <row r="11" spans="1:17" x14ac:dyDescent="0.35">
      <c r="A11" t="s">
        <v>5</v>
      </c>
      <c r="B11" s="1">
        <f>MAX(B4:B9)</f>
        <v>296500000</v>
      </c>
      <c r="C11" s="1">
        <f>MAX(C4:C9)</f>
        <v>310000000</v>
      </c>
      <c r="D11" s="1">
        <f>MAX(D4:D9)</f>
        <v>483500000</v>
      </c>
      <c r="E11" s="1">
        <f>MAX(E4,E6:E9)</f>
        <v>680000000</v>
      </c>
      <c r="H11">
        <v>600</v>
      </c>
      <c r="I11" s="3">
        <v>100000000</v>
      </c>
      <c r="J11" s="2">
        <v>1.1698113207547169</v>
      </c>
      <c r="K11" s="1">
        <f t="shared" si="0"/>
        <v>116981132.0754717</v>
      </c>
      <c r="M11">
        <v>1500</v>
      </c>
      <c r="N11" s="1">
        <v>212500000</v>
      </c>
      <c r="P11">
        <v>1650</v>
      </c>
      <c r="Q11" s="1">
        <v>303770491.80327868</v>
      </c>
    </row>
    <row r="12" spans="1:17" x14ac:dyDescent="0.35">
      <c r="A12" t="s">
        <v>4</v>
      </c>
      <c r="B12" s="5">
        <f>MIN(B4:B9)</f>
        <v>168700000</v>
      </c>
      <c r="C12" s="1">
        <f>MIN(C4:C9)</f>
        <v>253000000</v>
      </c>
      <c r="D12" s="5">
        <f>MIN(D4:D9)</f>
        <v>423600000</v>
      </c>
      <c r="E12" s="1">
        <f>MIN(E4,E6:E9)</f>
        <v>603410000</v>
      </c>
      <c r="H12">
        <v>700</v>
      </c>
      <c r="I12" s="3">
        <v>105000000</v>
      </c>
      <c r="J12" s="2">
        <v>1.1698113207547169</v>
      </c>
      <c r="K12" s="1">
        <f t="shared" si="0"/>
        <v>122830188.67924528</v>
      </c>
      <c r="M12">
        <v>1650</v>
      </c>
      <c r="N12" s="1">
        <v>272500000</v>
      </c>
      <c r="P12">
        <v>1700</v>
      </c>
      <c r="Q12" s="1">
        <v>340000000</v>
      </c>
    </row>
    <row r="13" spans="1:17" x14ac:dyDescent="0.35">
      <c r="A13" t="s">
        <v>3</v>
      </c>
      <c r="B13" s="1">
        <f>AVERAGE(B11:B12)</f>
        <v>232600000</v>
      </c>
      <c r="C13" s="1">
        <f>AVERAGE(C11:C12)</f>
        <v>281500000</v>
      </c>
      <c r="D13" s="1">
        <f>AVERAGE(D11:D12)</f>
        <v>453550000</v>
      </c>
      <c r="E13" s="1">
        <f>AVERAGE(E11:E12)</f>
        <v>641705000</v>
      </c>
      <c r="H13">
        <v>800</v>
      </c>
      <c r="I13" s="3">
        <v>110000000</v>
      </c>
      <c r="J13" s="2">
        <v>1.1698113207547169</v>
      </c>
      <c r="K13" s="1">
        <f t="shared" si="0"/>
        <v>128679245.28301886</v>
      </c>
      <c r="M13">
        <v>1700</v>
      </c>
      <c r="N13" s="1">
        <v>305000000</v>
      </c>
      <c r="P13">
        <v>1750</v>
      </c>
      <c r="Q13" s="1">
        <v>401311475.40983605</v>
      </c>
    </row>
    <row r="14" spans="1:17" x14ac:dyDescent="0.35">
      <c r="A14" t="s">
        <v>2</v>
      </c>
      <c r="B14" s="1">
        <f>B11-B12</f>
        <v>127800000</v>
      </c>
      <c r="C14" s="1">
        <f>C11-C12</f>
        <v>57000000</v>
      </c>
      <c r="D14" s="1">
        <f>D11-D12</f>
        <v>59900000</v>
      </c>
      <c r="E14" s="1">
        <f>E11-E12</f>
        <v>76590000</v>
      </c>
      <c r="H14">
        <v>900</v>
      </c>
      <c r="I14" s="3">
        <v>120000000</v>
      </c>
      <c r="J14" s="2">
        <v>1.1698113207547169</v>
      </c>
      <c r="K14" s="1">
        <f t="shared" si="0"/>
        <v>140377358.49056605</v>
      </c>
      <c r="M14">
        <v>1750</v>
      </c>
      <c r="N14" s="1">
        <v>360000000</v>
      </c>
      <c r="P14">
        <v>1800</v>
      </c>
      <c r="Q14" s="1">
        <v>501639344.26229507</v>
      </c>
    </row>
    <row r="15" spans="1:17" x14ac:dyDescent="0.35">
      <c r="A15" t="s">
        <v>1</v>
      </c>
      <c r="B15" s="1">
        <f>B11-B13</f>
        <v>63900000</v>
      </c>
      <c r="C15" s="1">
        <f>C11-C13</f>
        <v>28500000</v>
      </c>
      <c r="D15" s="1">
        <f>D11-D13</f>
        <v>29950000</v>
      </c>
      <c r="E15" s="1">
        <f>E11-E13</f>
        <v>38295000</v>
      </c>
      <c r="H15">
        <v>1000</v>
      </c>
      <c r="I15" s="3">
        <v>132500000</v>
      </c>
      <c r="J15" s="2">
        <v>1.1698113207547169</v>
      </c>
      <c r="K15" s="1">
        <f t="shared" si="0"/>
        <v>155000000</v>
      </c>
      <c r="M15">
        <v>1800</v>
      </c>
      <c r="N15" s="1">
        <v>450000000</v>
      </c>
      <c r="P15">
        <v>1875</v>
      </c>
      <c r="Q15" s="1">
        <v>738524590.16393435</v>
      </c>
    </row>
    <row r="16" spans="1:17" x14ac:dyDescent="0.35">
      <c r="A16" t="s">
        <v>0</v>
      </c>
      <c r="B16" s="4">
        <f>B15/B13*100</f>
        <v>27.472055030094584</v>
      </c>
      <c r="C16" s="4">
        <f>C15/C13*100</f>
        <v>10.124333925399645</v>
      </c>
      <c r="D16" s="4">
        <f>D15/D13*100</f>
        <v>6.6034615808620885</v>
      </c>
      <c r="E16" s="4">
        <f>E15/E13*100</f>
        <v>5.9676954363765278</v>
      </c>
      <c r="H16">
        <v>1100</v>
      </c>
      <c r="I16" s="3">
        <v>160000000</v>
      </c>
      <c r="J16" s="2">
        <v>1.1376470588235295</v>
      </c>
      <c r="K16" s="1">
        <f t="shared" si="0"/>
        <v>182023529.41176471</v>
      </c>
      <c r="M16">
        <v>1875</v>
      </c>
      <c r="N16" s="1">
        <v>662500000</v>
      </c>
      <c r="P16">
        <v>1900</v>
      </c>
      <c r="Q16" s="1">
        <v>905737704.91803277</v>
      </c>
    </row>
    <row r="17" spans="1:17" x14ac:dyDescent="0.35">
      <c r="H17">
        <v>1200</v>
      </c>
      <c r="I17" s="3">
        <v>180000000</v>
      </c>
      <c r="J17" s="2">
        <v>1.1376470588235295</v>
      </c>
      <c r="K17" s="1">
        <f t="shared" si="0"/>
        <v>204776470.58823529</v>
      </c>
      <c r="M17">
        <v>1900</v>
      </c>
      <c r="N17" s="1">
        <v>812500000</v>
      </c>
      <c r="P17">
        <v>1925</v>
      </c>
      <c r="Q17" s="1">
        <v>1114754098.3606555</v>
      </c>
    </row>
    <row r="18" spans="1:17" x14ac:dyDescent="0.35">
      <c r="A18" t="s">
        <v>21</v>
      </c>
      <c r="B18" s="2">
        <f t="shared" ref="B18:D18" si="1">B11/B7</f>
        <v>1.7575577949021932</v>
      </c>
      <c r="C18" s="2">
        <f t="shared" si="1"/>
        <v>1.172022684310019</v>
      </c>
      <c r="D18" s="2">
        <f t="shared" si="1"/>
        <v>1.1414069877242681</v>
      </c>
      <c r="E18" s="2">
        <f>E11/E7</f>
        <v>1.1147540983606556</v>
      </c>
      <c r="H18">
        <v>1300</v>
      </c>
      <c r="I18" s="3">
        <v>180000000</v>
      </c>
      <c r="J18" s="2">
        <v>1.1376470588235295</v>
      </c>
      <c r="K18" s="1">
        <f t="shared" si="0"/>
        <v>204776470.58823529</v>
      </c>
      <c r="M18">
        <v>1925</v>
      </c>
      <c r="N18" s="1">
        <v>1000000000</v>
      </c>
      <c r="P18">
        <v>1950</v>
      </c>
      <c r="Q18" s="1">
        <v>1393442622.9508195</v>
      </c>
    </row>
    <row r="19" spans="1:17" x14ac:dyDescent="0.35">
      <c r="H19">
        <v>1400</v>
      </c>
      <c r="I19" s="3">
        <v>175000000</v>
      </c>
      <c r="J19" s="2">
        <v>1.1376470588235295</v>
      </c>
      <c r="K19" s="1">
        <f t="shared" si="0"/>
        <v>199088235.29411766</v>
      </c>
      <c r="M19">
        <v>1950</v>
      </c>
      <c r="N19" s="1">
        <v>1250000000</v>
      </c>
      <c r="P19">
        <v>1975</v>
      </c>
      <c r="Q19" s="1">
        <v>2173770491.8032784</v>
      </c>
    </row>
    <row r="20" spans="1:17" x14ac:dyDescent="0.35">
      <c r="H20">
        <v>1500</v>
      </c>
      <c r="I20" s="3">
        <v>212500000</v>
      </c>
      <c r="J20" s="2">
        <v>1.1376470588235295</v>
      </c>
      <c r="K20" s="1">
        <f t="shared" si="0"/>
        <v>241750000</v>
      </c>
      <c r="M20">
        <v>1975</v>
      </c>
      <c r="N20" s="1">
        <v>1950000000</v>
      </c>
    </row>
    <row r="21" spans="1:17" x14ac:dyDescent="0.35">
      <c r="H21">
        <v>1600</v>
      </c>
      <c r="I21" s="3">
        <v>272500000</v>
      </c>
      <c r="J21" s="2">
        <v>1.1147540983606556</v>
      </c>
      <c r="K21" s="1">
        <f t="shared" si="0"/>
        <v>303770491.80327868</v>
      </c>
    </row>
    <row r="22" spans="1:17" x14ac:dyDescent="0.35">
      <c r="H22">
        <v>1650</v>
      </c>
      <c r="I22" s="3">
        <v>272500000</v>
      </c>
      <c r="J22" s="2">
        <v>1.1147540983606556</v>
      </c>
      <c r="K22" s="1">
        <f t="shared" si="0"/>
        <v>303770491.80327868</v>
      </c>
    </row>
    <row r="23" spans="1:17" x14ac:dyDescent="0.35">
      <c r="H23">
        <v>1700</v>
      </c>
      <c r="I23" s="3">
        <v>305000000</v>
      </c>
      <c r="J23" s="2">
        <v>1.1147540983606556</v>
      </c>
      <c r="K23" s="1">
        <f t="shared" si="0"/>
        <v>340000000</v>
      </c>
    </row>
    <row r="24" spans="1:17" x14ac:dyDescent="0.35">
      <c r="H24">
        <v>1750</v>
      </c>
      <c r="I24" s="3">
        <v>360000000</v>
      </c>
      <c r="J24" s="2">
        <v>1.1147540983606556</v>
      </c>
      <c r="K24" s="1">
        <f t="shared" si="0"/>
        <v>401311475.40983605</v>
      </c>
    </row>
    <row r="25" spans="1:17" x14ac:dyDescent="0.35">
      <c r="H25">
        <v>1800</v>
      </c>
      <c r="I25" s="3">
        <v>450000000</v>
      </c>
      <c r="J25" s="2">
        <v>1.1147540983606556</v>
      </c>
      <c r="K25" s="1">
        <f t="shared" si="0"/>
        <v>501639344.26229507</v>
      </c>
    </row>
    <row r="26" spans="1:17" x14ac:dyDescent="0.35">
      <c r="H26">
        <v>1850</v>
      </c>
      <c r="I26" s="3">
        <v>600000000</v>
      </c>
      <c r="J26" s="2">
        <v>1.1147540983606556</v>
      </c>
      <c r="K26" s="1">
        <f t="shared" si="0"/>
        <v>668852459.01639342</v>
      </c>
    </row>
    <row r="27" spans="1:17" x14ac:dyDescent="0.35">
      <c r="H27">
        <v>1875</v>
      </c>
      <c r="I27" s="3">
        <v>662500000</v>
      </c>
      <c r="J27" s="2">
        <v>1.1147540983606556</v>
      </c>
      <c r="K27" s="1">
        <f t="shared" si="0"/>
        <v>738524590.16393435</v>
      </c>
    </row>
    <row r="28" spans="1:17" x14ac:dyDescent="0.35">
      <c r="H28">
        <v>1900</v>
      </c>
      <c r="I28" s="3">
        <v>812500000</v>
      </c>
      <c r="J28" s="2">
        <v>1.1147540983606556</v>
      </c>
      <c r="K28" s="1">
        <f t="shared" si="0"/>
        <v>905737704.91803277</v>
      </c>
    </row>
    <row r="29" spans="1:17" x14ac:dyDescent="0.35">
      <c r="H29">
        <v>1925</v>
      </c>
      <c r="I29" s="3">
        <v>1000000000</v>
      </c>
      <c r="J29" s="2">
        <v>1.1147540983606556</v>
      </c>
      <c r="K29" s="1">
        <f t="shared" si="0"/>
        <v>1114754098.3606555</v>
      </c>
    </row>
    <row r="30" spans="1:17" x14ac:dyDescent="0.35">
      <c r="H30">
        <v>1950</v>
      </c>
      <c r="I30" s="3">
        <v>1250000000</v>
      </c>
      <c r="J30" s="2">
        <v>1.1147540983606556</v>
      </c>
      <c r="K30" s="1">
        <f t="shared" si="0"/>
        <v>1393442622.9508195</v>
      </c>
    </row>
    <row r="31" spans="1:17" x14ac:dyDescent="0.35">
      <c r="H31">
        <v>1975</v>
      </c>
      <c r="I31" s="3">
        <v>1950000000</v>
      </c>
      <c r="J31" s="2">
        <v>1.1147540983606556</v>
      </c>
      <c r="K31" s="1">
        <f t="shared" si="0"/>
        <v>2173770491.8032784</v>
      </c>
    </row>
  </sheetData>
  <conditionalFormatting sqref="B14:E14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6:E1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2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3:I31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4:B9 B11:B12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4:C9 C11:C12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4:D9 D11:D1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:E9 E11:E1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RangeOfValues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2019-03-27T19:23:23Z</dcterms:created>
  <dcterms:modified xsi:type="dcterms:W3CDTF">2019-05-08T16:48:17Z</dcterms:modified>
</cp:coreProperties>
</file>